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<sst xmlns="http://schemas.openxmlformats.org/spreadsheetml/2006/main" count="2723" uniqueCount="2074">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</sst>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Несебър</v>
      </c>
      <c r="C2" s="1669"/>
      <c r="D2" s="1670"/>
      <c r="E2" s="1019"/>
      <c r="F2" s="1020">
        <f>+OTCHET!H9</f>
        <v>0</v>
      </c>
      <c r="G2" s="1021" t="str">
        <f>+OTCHET!F12</f>
        <v>5206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1000</v>
      </c>
      <c r="O6" s="1008"/>
      <c r="P6" s="1045">
        <f>OTCHET!F9</f>
        <v>43677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408780</v>
      </c>
      <c r="M116" s="1095"/>
      <c r="N116" s="1132">
        <f>+ROUND(+G116+J116+L116,0)</f>
        <v>408780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408780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408780</v>
      </c>
      <c r="M118" s="1095"/>
      <c r="N118" s="1209">
        <f>+ROUND(+SUM(N116:N117),0)</f>
        <v>408780</v>
      </c>
      <c r="O118" s="1097"/>
      <c r="P118" s="1207">
        <f>+ROUND(+SUM(P116:P117),0)</f>
        <v>0</v>
      </c>
      <c r="Q118" s="1208">
        <f>+ROUND(+SUM(Q116:Q117),0)</f>
        <v>408780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408780</v>
      </c>
      <c r="M120" s="1095"/>
      <c r="N120" s="1234">
        <f>+ROUND(N106+N110+N114+N118,0)</f>
        <v>408780</v>
      </c>
      <c r="O120" s="1097"/>
      <c r="P120" s="1280">
        <f>+ROUND(P106+P110+P114+P118,0)</f>
        <v>0</v>
      </c>
      <c r="Q120" s="1233">
        <f>+ROUND(Q106+Q110+Q114+Q118,0)</f>
        <v>408780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716955</v>
      </c>
      <c r="M129" s="1095"/>
      <c r="N129" s="1109">
        <f>+ROUND(+G129+J129+L129,0)</f>
        <v>716955</v>
      </c>
      <c r="O129" s="1097"/>
      <c r="P129" s="1107">
        <f>+ROUND(+SUM(OTCHET!E567:E572)+SUM(OTCHET!E581:E582)+IF(AND(OTCHET!$F$12=9900,+OTCHET!$E$15=0),0,SUM(OTCHET!E587:E588)),0)</f>
        <v>716955</v>
      </c>
      <c r="Q129" s="1108">
        <f>+ROUND(+SUM(OTCHET!L567:L572)+SUM(OTCHET!L581:L582)+IF(AND(OTCHET!$F$12=9900,+OTCHET!$E$15=0),0,SUM(OTCHET!L587:L588)),0)</f>
        <v>716955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1125735</v>
      </c>
      <c r="M131" s="1095"/>
      <c r="N131" s="1121">
        <f>+ROUND(+G131+J131+L131,0)</f>
        <v>1125735</v>
      </c>
      <c r="O131" s="1097"/>
      <c r="P131" s="1119">
        <f>+ROUND(-SUM(OTCHET!E573:E578)-SUM(OTCHET!E583:E584)-IF(AND(OTCHET!$F$12=9900,+OTCHET!$E$15=0),0,SUM(OTCHET!E589:E590)),0)</f>
        <v>716955</v>
      </c>
      <c r="Q131" s="1120">
        <f>+ROUND(-SUM(OTCHET!L573:L578)-SUM(OTCHET!L583:L584)-IF(AND(OTCHET!$F$12=9900,+OTCHET!$E$15=0),0,SUM(OTCHET!L589:L590)),0)</f>
        <v>1125735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408780</v>
      </c>
      <c r="M132" s="1095"/>
      <c r="N132" s="1296">
        <f>+ROUND(+N131-N129-N130,0)</f>
        <v>408780</v>
      </c>
      <c r="O132" s="1097"/>
      <c r="P132" s="1294">
        <f>+ROUND(+P131-P129-P130,0)</f>
        <v>0</v>
      </c>
      <c r="Q132" s="1295">
        <f>+ROUND(+Q131-Q129-Q130,0)</f>
        <v>408780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43677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408780</v>
      </c>
      <c r="G86" s="906">
        <f>+G87+G88</f>
        <v>0</v>
      </c>
      <c r="H86" s="907">
        <f>+H87+H88</f>
        <v>408780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408780</v>
      </c>
      <c r="G88" s="964">
        <f>+OTCHET!I521+OTCHET!I524+OTCHET!I544</f>
        <v>0</v>
      </c>
      <c r="H88" s="965">
        <f>+OTCHET!J521+OTCHET!J524+OTCHET!J544</f>
        <v>408780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716955</v>
      </c>
      <c r="F90" s="901">
        <f t="shared" si="5"/>
        <v>716955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716955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-716955</v>
      </c>
      <c r="F91" s="815">
        <f t="shared" si="5"/>
        <v>-1125735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-1125735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1738</v>
      </c>
      <c r="C9" s="1768"/>
      <c r="D9" s="1769"/>
      <c r="E9" s="115">
        <v>43466</v>
      </c>
      <c r="F9" s="116">
        <v>43677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Несебър</v>
      </c>
      <c r="C12" s="1771"/>
      <c r="D12" s="1772"/>
      <c r="E12" s="118" t="s">
        <v>965</v>
      </c>
      <c r="F12" s="1586" t="s">
        <v>1378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Несебър</v>
      </c>
      <c r="C176" s="1780"/>
      <c r="D176" s="1781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Несебър</v>
      </c>
      <c r="C179" s="1771"/>
      <c r="D179" s="1772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Несебър</v>
      </c>
      <c r="C350" s="1780"/>
      <c r="D350" s="1781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Несебър</v>
      </c>
      <c r="C353" s="1771"/>
      <c r="D353" s="1772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Несебър</v>
      </c>
      <c r="C435" s="1780"/>
      <c r="D435" s="1781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Несебър</v>
      </c>
      <c r="C438" s="1771"/>
      <c r="D438" s="1772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Несебър</v>
      </c>
      <c r="C451" s="1780"/>
      <c r="D451" s="1781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Несебър</v>
      </c>
      <c r="C454" s="1771"/>
      <c r="D454" s="1772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408780</v>
      </c>
      <c r="K544" s="581">
        <f t="shared" si="127"/>
        <v>0</v>
      </c>
      <c r="L544" s="578">
        <f t="shared" si="127"/>
        <v>408780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408780</v>
      </c>
      <c r="K546" s="597">
        <v>0</v>
      </c>
      <c r="L546" s="1385">
        <f t="shared" si="116"/>
        <v>408780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-408780</v>
      </c>
      <c r="K566" s="581">
        <f t="shared" si="128"/>
        <v>0</v>
      </c>
      <c r="L566" s="578">
        <f t="shared" si="128"/>
        <v>-408780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716955</v>
      </c>
      <c r="F567" s="152"/>
      <c r="G567" s="153">
        <v>716955</v>
      </c>
      <c r="H567" s="584">
        <v>0</v>
      </c>
      <c r="I567" s="152"/>
      <c r="J567" s="153">
        <v>716955</v>
      </c>
      <c r="K567" s="584">
        <v>0</v>
      </c>
      <c r="L567" s="1379">
        <f t="shared" si="116"/>
        <v>716955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-716955</v>
      </c>
      <c r="F573" s="152"/>
      <c r="G573" s="153">
        <v>-716955</v>
      </c>
      <c r="H573" s="1627">
        <v>0</v>
      </c>
      <c r="I573" s="152"/>
      <c r="J573" s="153">
        <v>-1125735</v>
      </c>
      <c r="K573" s="1627">
        <v>0</v>
      </c>
      <c r="L573" s="1393">
        <f t="shared" si="129"/>
        <v>-1125735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