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<sst xmlns="http://schemas.openxmlformats.org/spreadsheetml/2006/main" count="3113" uniqueCount="2074">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</sst>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Несебър</v>
      </c>
      <c r="C2" s="1675"/>
      <c r="D2" s="1676"/>
      <c r="E2" s="1019"/>
      <c r="F2" s="1020">
        <f>+OTCHET!H9</f>
        <v>0</v>
      </c>
      <c r="G2" s="1021" t="str">
        <f>+OTCHET!F12</f>
        <v>5206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-64092</v>
      </c>
      <c r="K44" s="1095"/>
      <c r="L44" s="1114">
        <f>+IF($P$2=33,$Q44,0)</f>
        <v>0</v>
      </c>
      <c r="M44" s="1095"/>
      <c r="N44" s="1115">
        <f>+ROUND(+G44+J44+L44,0)</f>
        <v>-64092</v>
      </c>
      <c r="O44" s="1097"/>
      <c r="P44" s="1113">
        <f>+ROUND(OTCHET!E151,0)</f>
        <v>0</v>
      </c>
      <c r="Q44" s="1114">
        <f>+ROUND(OTCHET!L151,0)</f>
        <v>-64092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-64092</v>
      </c>
      <c r="K46" s="1095"/>
      <c r="L46" s="1126">
        <f>+ROUND(+SUM(L42:L45),0)</f>
        <v>0</v>
      </c>
      <c r="M46" s="1095"/>
      <c r="N46" s="1127">
        <f>+ROUND(+SUM(N42:N45),0)</f>
        <v>-64092</v>
      </c>
      <c r="O46" s="1097"/>
      <c r="P46" s="1125">
        <f>+ROUND(+SUM(P42:P45),0)</f>
        <v>0</v>
      </c>
      <c r="Q46" s="1126">
        <f>+ROUND(+SUM(Q42:Q45),0)</f>
        <v>-64092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-64092</v>
      </c>
      <c r="K48" s="1095"/>
      <c r="L48" s="1200">
        <f>+ROUND(L23+L28+L35+L40+L46,0)</f>
        <v>0</v>
      </c>
      <c r="M48" s="1095"/>
      <c r="N48" s="1201">
        <f>+ROUND(N23+N28+N35+N40+N46,0)</f>
        <v>-64092</v>
      </c>
      <c r="O48" s="1202"/>
      <c r="P48" s="1199">
        <f>+ROUND(P23+P28+P35+P40+P46,0)</f>
        <v>0</v>
      </c>
      <c r="Q48" s="1200">
        <f>+ROUND(Q23+Q28+Q35+Q40+Q46,0)</f>
        <v>-64092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8724</v>
      </c>
      <c r="K51" s="1095"/>
      <c r="L51" s="1102">
        <f>+IF($P$2=33,$Q51,0)</f>
        <v>0</v>
      </c>
      <c r="M51" s="1095"/>
      <c r="N51" s="1132">
        <f>+ROUND(+G51+J51+L51,0)</f>
        <v>8724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8724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9632</v>
      </c>
      <c r="K54" s="1095"/>
      <c r="L54" s="1120">
        <f>+IF($P$2=33,$Q54,0)</f>
        <v>0</v>
      </c>
      <c r="M54" s="1095"/>
      <c r="N54" s="1121">
        <f>+ROUND(+G54+J54+L54,0)</f>
        <v>9632</v>
      </c>
      <c r="O54" s="1097"/>
      <c r="P54" s="1119">
        <f>+ROUND(OTCHET!E187+OTCHET!E190,0)</f>
        <v>5772</v>
      </c>
      <c r="Q54" s="1120">
        <f>+ROUND(OTCHET!L187+OTCHET!L190,0)</f>
        <v>9632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19499</v>
      </c>
      <c r="K56" s="1095"/>
      <c r="L56" s="1208">
        <f>+ROUND(+SUM(L51:L55),0)</f>
        <v>0</v>
      </c>
      <c r="M56" s="1095"/>
      <c r="N56" s="1209">
        <f>+ROUND(+SUM(N51:N55),0)</f>
        <v>19499</v>
      </c>
      <c r="O56" s="1097"/>
      <c r="P56" s="1207">
        <f>+ROUND(+SUM(P51:P55),0)</f>
        <v>5772</v>
      </c>
      <c r="Q56" s="1208">
        <f>+ROUND(+SUM(Q51:Q55),0)</f>
        <v>19499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164634</v>
      </c>
      <c r="K77" s="1095"/>
      <c r="L77" s="1233">
        <f>+ROUND(L56+L63+L67+L71+L75,0)</f>
        <v>0</v>
      </c>
      <c r="M77" s="1095"/>
      <c r="N77" s="1234">
        <f>+ROUND(N56+N63+N67+N71+N75,0)</f>
        <v>164634</v>
      </c>
      <c r="O77" s="1097"/>
      <c r="P77" s="1231">
        <f>+ROUND(P56+P63+P67+P71+P75,0)</f>
        <v>5772</v>
      </c>
      <c r="Q77" s="1232">
        <f>+ROUND(Q56+Q63+Q67+Q71+Q75,0)</f>
        <v>164634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59967</v>
      </c>
      <c r="K79" s="1095"/>
      <c r="L79" s="1108">
        <f>+IF($P$2=33,$Q79,0)</f>
        <v>0</v>
      </c>
      <c r="M79" s="1095"/>
      <c r="N79" s="1109">
        <f>+ROUND(+G79+J79+L79,0)</f>
        <v>59967</v>
      </c>
      <c r="O79" s="1097"/>
      <c r="P79" s="1107">
        <f>+ROUND(OTCHET!E419,0)</f>
        <v>0</v>
      </c>
      <c r="Q79" s="1108">
        <f>+ROUND(OTCHET!L419,0)</f>
        <v>59967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56131</v>
      </c>
      <c r="K80" s="1095"/>
      <c r="L80" s="1120">
        <f>+IF($P$2=33,$Q80,0)</f>
        <v>0</v>
      </c>
      <c r="M80" s="1095"/>
      <c r="N80" s="1121">
        <f>+ROUND(+G80+J80+L80,0)</f>
        <v>56131</v>
      </c>
      <c r="O80" s="1097"/>
      <c r="P80" s="1119">
        <f>+ROUND(OTCHET!E429,0)</f>
        <v>0</v>
      </c>
      <c r="Q80" s="1120">
        <f>+ROUND(OTCHET!L429,0)</f>
        <v>56131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116098</v>
      </c>
      <c r="K81" s="1095"/>
      <c r="L81" s="1242">
        <f>+ROUND(L79+L80,0)</f>
        <v>0</v>
      </c>
      <c r="M81" s="1095"/>
      <c r="N81" s="1243">
        <f>+ROUND(N79+N80,0)</f>
        <v>116098</v>
      </c>
      <c r="O81" s="1097"/>
      <c r="P81" s="1241">
        <f>+ROUND(P79+P80,0)</f>
        <v>0</v>
      </c>
      <c r="Q81" s="1242">
        <f>+ROUND(Q79+Q80,0)</f>
        <v>116098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-112628</v>
      </c>
      <c r="K83" s="1095"/>
      <c r="L83" s="1255">
        <f>+ROUND(L48,0)-ROUND(L77,0)+ROUND(L81,0)</f>
        <v>0</v>
      </c>
      <c r="M83" s="1095"/>
      <c r="N83" s="1256">
        <f>+ROUND(N48,0)-ROUND(N77,0)+ROUND(N81,0)</f>
        <v>-112628</v>
      </c>
      <c r="O83" s="1257"/>
      <c r="P83" s="1254">
        <f>+ROUND(P48,0)-ROUND(P77,0)+ROUND(P81,0)</f>
        <v>-5772</v>
      </c>
      <c r="Q83" s="1255">
        <f>+ROUND(Q48,0)-ROUND(Q77,0)+ROUND(Q81,0)</f>
        <v>-112628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112628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112628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112628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112628</v>
      </c>
      <c r="K123" s="1095"/>
      <c r="L123" s="1120">
        <f>+IF($P$2=33,$Q123,0)</f>
        <v>0</v>
      </c>
      <c r="M123" s="1095"/>
      <c r="N123" s="1121">
        <f>+ROUND(+G123+J123+L123,0)</f>
        <v>112628</v>
      </c>
      <c r="O123" s="1097"/>
      <c r="P123" s="1119">
        <f>+ROUND(OTCHET!E524,0)</f>
        <v>5772</v>
      </c>
      <c r="Q123" s="1120">
        <f>+ROUND(OTCHET!L524,0)</f>
        <v>112628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112628</v>
      </c>
      <c r="K127" s="1095"/>
      <c r="L127" s="1242">
        <f>+ROUND(+SUM(L122:L126),0)</f>
        <v>0</v>
      </c>
      <c r="M127" s="1095"/>
      <c r="N127" s="1243">
        <f>+ROUND(+SUM(N122:N126),0)</f>
        <v>112628</v>
      </c>
      <c r="O127" s="1097"/>
      <c r="P127" s="1241">
        <f>+ROUND(+SUM(P122:P126),0)</f>
        <v>5772</v>
      </c>
      <c r="Q127" s="1242">
        <f>+ROUND(+SUM(Q122:Q126),0)</f>
        <v>112628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-64092</v>
      </c>
      <c r="G22" s="764">
        <f>+G23+G25+G36+G37</f>
        <v>0</v>
      </c>
      <c r="H22" s="765">
        <f>+H23+H25+H36+H37</f>
        <v>-64092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-64092</v>
      </c>
      <c r="G37" s="840">
        <f>OTCHET!I142+OTCHET!I151+OTCHET!I160</f>
        <v>0</v>
      </c>
      <c r="H37" s="841">
        <f>OTCHET!J142+OTCHET!J151+OTCHET!J160</f>
        <v>-64092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164634</v>
      </c>
      <c r="G38" s="848">
        <f>G39+G43+G44+G46+SUM(G48:G52)+G55</f>
        <v>0</v>
      </c>
      <c r="H38" s="849">
        <f>H39+H43+H44+H46+SUM(H48:H52)+H55</f>
        <v>164634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10775</v>
      </c>
      <c r="G39" s="811">
        <f>SUM(G40:G42)</f>
        <v>0</v>
      </c>
      <c r="H39" s="812">
        <f>SUM(H40:H42)</f>
        <v>10775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8724</v>
      </c>
      <c r="G43" s="816">
        <f>+OTCHET!I205+OTCHET!I223+OTCHET!I271</f>
        <v>0</v>
      </c>
      <c r="H43" s="817">
        <f>+OTCHET!J205+OTCHET!J223+OTCHET!J271</f>
        <v>8724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116098</v>
      </c>
      <c r="G56" s="893">
        <f>+G57+G58+G62</f>
        <v>0</v>
      </c>
      <c r="H56" s="894">
        <f>+H57+H58+H62</f>
        <v>116098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116098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116098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56131</v>
      </c>
      <c r="G59" s="906">
        <f>+OTCHET!I422+OTCHET!I423+OTCHET!I424+OTCHET!I425+OTCHET!I426</f>
        <v>0</v>
      </c>
      <c r="H59" s="907">
        <f>+OTCHET!J422+OTCHET!J423+OTCHET!J424+OTCHET!J425+OTCHET!J426</f>
        <v>56131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-112628</v>
      </c>
      <c r="G64" s="928">
        <f>+G22-G38+G56-G63</f>
        <v>0</v>
      </c>
      <c r="H64" s="929">
        <f>+H22-H38+H56-H63</f>
        <v>-112628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112628</v>
      </c>
      <c r="G66" s="938">
        <f>SUM(+G68+G76+G77+G84+G85+G86+G89+G90+G91+G92+G93+G94+G95)</f>
        <v>0</v>
      </c>
      <c r="H66" s="939">
        <f>SUM(+H68+H76+H77+H84+H85+H86+H89+H90+H91+H92+H93+H94+H95)</f>
        <v>112628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112628</v>
      </c>
      <c r="G86" s="906">
        <f>+G87+G88</f>
        <v>0</v>
      </c>
      <c r="H86" s="907">
        <f>+H87+H88</f>
        <v>112628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112628</v>
      </c>
      <c r="G88" s="964">
        <f>+OTCHET!I521+OTCHET!I524+OTCHET!I544</f>
        <v>0</v>
      </c>
      <c r="H88" s="965">
        <f>+OTCHET!J521+OTCHET!J524+OTCHET!J544</f>
        <v>112628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1738</v>
      </c>
      <c r="C9" s="1774"/>
      <c r="D9" s="1775"/>
      <c r="E9" s="115">
        <v>43466</v>
      </c>
      <c r="F9" s="116">
        <v>43677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Несебър</v>
      </c>
      <c r="C12" s="1777"/>
      <c r="D12" s="1778"/>
      <c r="E12" s="118" t="s">
        <v>965</v>
      </c>
      <c r="F12" s="1586" t="s">
        <v>1378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-64092</v>
      </c>
      <c r="K151" s="170">
        <f>SUM(K152:K159)</f>
        <v>0</v>
      </c>
      <c r="L151" s="1376">
        <f t="shared" si="32"/>
        <v>-64092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>
        <v>-64092</v>
      </c>
      <c r="K152" s="154">
        <v>0</v>
      </c>
      <c r="L152" s="281">
        <f aca="true" t="shared" si="34" ref="L152:L159">I152+J152+K152</f>
        <v>-64092</v>
      </c>
      <c r="M152" s="7">
        <f t="shared" si="16"/>
        <v>1</v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-64092</v>
      </c>
      <c r="K169" s="213">
        <f t="shared" si="39"/>
        <v>0</v>
      </c>
      <c r="L169" s="210">
        <f t="shared" si="39"/>
        <v>-64092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Несебър</v>
      </c>
      <c r="C176" s="1786"/>
      <c r="D176" s="1787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Несебър</v>
      </c>
      <c r="C179" s="1777"/>
      <c r="D179" s="177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8724</v>
      </c>
      <c r="K205" s="276">
        <f t="shared" si="48"/>
        <v>0</v>
      </c>
      <c r="L205" s="310">
        <f t="shared" si="48"/>
        <v>8724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5128</v>
      </c>
      <c r="K212" s="323">
        <f t="shared" si="49"/>
        <v>0</v>
      </c>
      <c r="L212" s="320">
        <f t="shared" si="49"/>
        <v>5128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3596</v>
      </c>
      <c r="K215" s="298">
        <f t="shared" si="49"/>
        <v>0</v>
      </c>
      <c r="L215" s="295">
        <f t="shared" si="49"/>
        <v>3596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164634</v>
      </c>
      <c r="K301" s="398">
        <f t="shared" si="77"/>
        <v>0</v>
      </c>
      <c r="L301" s="395">
        <f t="shared" si="77"/>
        <v>164634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Несебър</v>
      </c>
      <c r="C350" s="1786"/>
      <c r="D350" s="1787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Несебър</v>
      </c>
      <c r="C353" s="1777"/>
      <c r="D353" s="177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59967</v>
      </c>
      <c r="K399" s="445">
        <f>SUM(K400:K401)</f>
        <v>0</v>
      </c>
      <c r="L399" s="1378">
        <f t="shared" si="89"/>
        <v>59967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>
        <v>59967</v>
      </c>
      <c r="K400" s="154">
        <v>0</v>
      </c>
      <c r="L400" s="1379">
        <f>I400+J400+K400</f>
        <v>59967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59967</v>
      </c>
      <c r="K419" s="515">
        <f>SUM(K361,K375,K383,K388,K391,K396,K399,K402,K405,K406,K409,K412)</f>
        <v>0</v>
      </c>
      <c r="L419" s="512">
        <f t="shared" si="95"/>
        <v>59967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>
        <v>56131</v>
      </c>
      <c r="K424" s="1475">
        <v>0</v>
      </c>
      <c r="L424" s="1378">
        <f>I424+J424+K424</f>
        <v>56131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56131</v>
      </c>
      <c r="K429" s="515">
        <f t="shared" si="97"/>
        <v>0</v>
      </c>
      <c r="L429" s="512">
        <f t="shared" si="97"/>
        <v>56131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Несебър</v>
      </c>
      <c r="C435" s="1786"/>
      <c r="D435" s="1787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Несебър</v>
      </c>
      <c r="C438" s="1777"/>
      <c r="D438" s="177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0</v>
      </c>
      <c r="J445" s="547">
        <f t="shared" si="99"/>
        <v>-112628</v>
      </c>
      <c r="K445" s="548">
        <f t="shared" si="99"/>
        <v>0</v>
      </c>
      <c r="L445" s="549">
        <f t="shared" si="99"/>
        <v>-112628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0</v>
      </c>
      <c r="J446" s="554">
        <f t="shared" si="100"/>
        <v>112628</v>
      </c>
      <c r="K446" s="555">
        <f t="shared" si="100"/>
        <v>0</v>
      </c>
      <c r="L446" s="556">
        <f>+L597</f>
        <v>112628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Несебър</v>
      </c>
      <c r="C451" s="1786"/>
      <c r="D451" s="1787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Несебър</v>
      </c>
      <c r="C454" s="1777"/>
      <c r="D454" s="177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0</v>
      </c>
      <c r="J524" s="580">
        <f t="shared" si="120"/>
        <v>112628</v>
      </c>
      <c r="K524" s="581">
        <f t="shared" si="120"/>
        <v>0</v>
      </c>
      <c r="L524" s="578">
        <f t="shared" si="120"/>
        <v>112628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/>
      <c r="J527" s="165">
        <v>112628</v>
      </c>
      <c r="K527" s="585">
        <v>0</v>
      </c>
      <c r="L527" s="1387">
        <f t="shared" si="116"/>
        <v>112628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0</v>
      </c>
      <c r="J597" s="664">
        <f t="shared" si="133"/>
        <v>112628</v>
      </c>
      <c r="K597" s="666">
        <f t="shared" si="133"/>
        <v>0</v>
      </c>
      <c r="L597" s="662">
        <f t="shared" si="133"/>
        <v>112628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5" t="str">
        <f>$B$7</f>
        <v>ОТЧЕТНИ ДАННИ ПО ЕБК ЗА СМЕТКИТЕ ЗА СРЕДСТВАТА ОТ ЕВРОПЕЙСКИЯ СЪЮЗ - ДЕС</v>
      </c>
      <c r="C621" s="1816"/>
      <c r="D621" s="181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5" t="str">
        <f>$B$9</f>
        <v>Несебър</v>
      </c>
      <c r="C623" s="1786"/>
      <c r="D623" s="1787"/>
      <c r="E623" s="115">
        <f>$E$9</f>
        <v>43466</v>
      </c>
      <c r="F623" s="226">
        <f>$F$9</f>
        <v>43677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54" t="s">
        <v>2052</v>
      </c>
      <c r="F630" s="1755"/>
      <c r="G630" s="1755"/>
      <c r="H630" s="1756"/>
      <c r="I630" s="1763" t="s">
        <v>2053</v>
      </c>
      <c r="J630" s="1764"/>
      <c r="K630" s="1764"/>
      <c r="L630" s="176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3" t="s">
        <v>746</v>
      </c>
      <c r="D637" s="178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9" t="s">
        <v>749</v>
      </c>
      <c r="D640" s="1780"/>
      <c r="E640" s="273">
        <f>SUM(E641:E645)</f>
        <v>5772</v>
      </c>
      <c r="F640" s="274">
        <f>SUM(F641:F645)</f>
        <v>0</v>
      </c>
      <c r="G640" s="275">
        <f>SUM(G641:G645)</f>
        <v>5772</v>
      </c>
      <c r="H640" s="276">
        <f>SUM(H641:H645)</f>
        <v>0</v>
      </c>
      <c r="I640" s="274">
        <f>SUM(I641:I645)</f>
        <v>0</v>
      </c>
      <c r="J640" s="275">
        <f>SUM(J641:J645)</f>
        <v>9632</v>
      </c>
      <c r="K640" s="276">
        <f>SUM(K641:K645)</f>
        <v>0</v>
      </c>
      <c r="L640" s="273">
        <f>SUM(L641:L645)</f>
        <v>9632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5772</v>
      </c>
      <c r="F642" s="158"/>
      <c r="G642" s="159">
        <v>5772</v>
      </c>
      <c r="H642" s="1420"/>
      <c r="I642" s="158"/>
      <c r="J642" s="159">
        <v>9632</v>
      </c>
      <c r="K642" s="1420"/>
      <c r="L642" s="295">
        <f>I642+J642+K642</f>
        <v>9632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1" t="s">
        <v>194</v>
      </c>
      <c r="D646" s="178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1143</v>
      </c>
      <c r="K646" s="276">
        <f>SUM(K647:K653)</f>
        <v>0</v>
      </c>
      <c r="L646" s="273">
        <f>SUM(L647:L653)</f>
        <v>1143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>
        <v>594</v>
      </c>
      <c r="K647" s="1418"/>
      <c r="L647" s="281">
        <f>I647+J647+K647</f>
        <v>594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>
        <v>347</v>
      </c>
      <c r="K650" s="1420"/>
      <c r="L650" s="295">
        <f>I650+J650+K650</f>
        <v>347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>
        <v>202</v>
      </c>
      <c r="K651" s="1420"/>
      <c r="L651" s="295">
        <f>I651+J651+K651</f>
        <v>202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2" t="s">
        <v>199</v>
      </c>
      <c r="D654" s="1793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9" t="s">
        <v>200</v>
      </c>
      <c r="D655" s="178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3884</v>
      </c>
      <c r="K655" s="276">
        <f>SUM(K656:K672)</f>
        <v>0</v>
      </c>
      <c r="L655" s="310">
        <f>SUM(L656:L672)</f>
        <v>3884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3330</v>
      </c>
      <c r="K662" s="1428"/>
      <c r="L662" s="320">
        <f>I662+J662+K662</f>
        <v>3330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>
        <v>554</v>
      </c>
      <c r="K665" s="1420"/>
      <c r="L665" s="295">
        <f>I665+J665+K665</f>
        <v>554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0" t="s">
        <v>272</v>
      </c>
      <c r="D673" s="179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0" t="s">
        <v>724</v>
      </c>
      <c r="D677" s="179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0" t="s">
        <v>219</v>
      </c>
      <c r="D683" s="179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0" t="s">
        <v>221</v>
      </c>
      <c r="D686" s="179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6" t="s">
        <v>222</v>
      </c>
      <c r="D687" s="179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6" t="s">
        <v>223</v>
      </c>
      <c r="D688" s="179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6" t="s">
        <v>1664</v>
      </c>
      <c r="D689" s="179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0" t="s">
        <v>224</v>
      </c>
      <c r="D690" s="179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0" t="s">
        <v>234</v>
      </c>
      <c r="D705" s="1791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0" t="s">
        <v>235</v>
      </c>
      <c r="D706" s="179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0" t="s">
        <v>236</v>
      </c>
      <c r="D707" s="1791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0" t="s">
        <v>237</v>
      </c>
      <c r="D708" s="179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0" t="s">
        <v>1665</v>
      </c>
      <c r="D715" s="179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0" t="s">
        <v>1662</v>
      </c>
      <c r="D719" s="179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0" t="s">
        <v>1663</v>
      </c>
      <c r="D720" s="179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6" t="s">
        <v>247</v>
      </c>
      <c r="D721" s="179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0" t="s">
        <v>273</v>
      </c>
      <c r="D722" s="179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248</v>
      </c>
      <c r="D725" s="1795"/>
      <c r="E725" s="310">
        <f>F725+G725+H725</f>
        <v>0</v>
      </c>
      <c r="F725" s="1422"/>
      <c r="G725" s="1423"/>
      <c r="H725" s="1424"/>
      <c r="I725" s="1422"/>
      <c r="J725" s="1423">
        <v>145135</v>
      </c>
      <c r="K725" s="1424"/>
      <c r="L725" s="310">
        <f>I725+J725+K725</f>
        <v>145135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4" t="s">
        <v>249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625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687</v>
      </c>
      <c r="D737" s="179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0" t="s">
        <v>688</v>
      </c>
      <c r="D738" s="179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8" t="s">
        <v>917</v>
      </c>
      <c r="D743" s="179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0" t="s">
        <v>696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0" t="s">
        <v>696</v>
      </c>
      <c r="D748" s="180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5772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5772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159794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159794</v>
      </c>
      <c r="M752" s="12">
        <f>(IF($E752&lt;&gt;0,$M$2,IF($L752&lt;&gt;0,$M$2,"")))</f>
        <v>1</v>
      </c>
      <c r="N752" s="73" t="str">
        <f>LEFT(C634,1)</f>
        <v>6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5" t="str">
        <f>$B$7</f>
        <v>ОТЧЕТНИ ДАННИ ПО ЕБК ЗА СМЕТКИТЕ ЗА СРЕДСТВАТА ОТ ЕВРОПЕЙСКИЯ СЪЮЗ - ДЕС</v>
      </c>
      <c r="C759" s="1816"/>
      <c r="D759" s="181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5" t="str">
        <f>$B$9</f>
        <v>Несебър</v>
      </c>
      <c r="C761" s="1786"/>
      <c r="D761" s="1787"/>
      <c r="E761" s="115">
        <f>$E$9</f>
        <v>43466</v>
      </c>
      <c r="F761" s="226">
        <f>$F$9</f>
        <v>43677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54" t="s">
        <v>2052</v>
      </c>
      <c r="F768" s="1755"/>
      <c r="G768" s="1755"/>
      <c r="H768" s="1756"/>
      <c r="I768" s="1763" t="s">
        <v>2053</v>
      </c>
      <c r="J768" s="1764"/>
      <c r="K768" s="1764"/>
      <c r="L768" s="176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7732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7732</v>
      </c>
      <c r="D773" s="1452" t="s">
        <v>496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3" t="s">
        <v>746</v>
      </c>
      <c r="D775" s="178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9" t="s">
        <v>749</v>
      </c>
      <c r="D778" s="178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1" t="s">
        <v>194</v>
      </c>
      <c r="D784" s="178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2" t="s">
        <v>199</v>
      </c>
      <c r="D792" s="1793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9" t="s">
        <v>200</v>
      </c>
      <c r="D793" s="178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2327</v>
      </c>
      <c r="K793" s="276">
        <f>SUM(K794:K810)</f>
        <v>0</v>
      </c>
      <c r="L793" s="310">
        <f>SUM(L794:L810)</f>
        <v>2327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>
        <v>2327</v>
      </c>
      <c r="K803" s="1420"/>
      <c r="L803" s="295">
        <f>I803+J803+K803</f>
        <v>2327</v>
      </c>
      <c r="M803" s="12">
        <f>(IF($E803&lt;&gt;0,$M$2,IF($L803&lt;&gt;0,$M$2,"")))</f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0" t="s">
        <v>272</v>
      </c>
      <c r="D811" s="179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0" t="s">
        <v>724</v>
      </c>
      <c r="D815" s="179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0" t="s">
        <v>219</v>
      </c>
      <c r="D821" s="179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0" t="s">
        <v>221</v>
      </c>
      <c r="D824" s="179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6" t="s">
        <v>222</v>
      </c>
      <c r="D825" s="1797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6" t="s">
        <v>223</v>
      </c>
      <c r="D826" s="1797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6" t="s">
        <v>1664</v>
      </c>
      <c r="D827" s="1797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0" t="s">
        <v>224</v>
      </c>
      <c r="D828" s="179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0" t="s">
        <v>234</v>
      </c>
      <c r="D843" s="1791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0" t="s">
        <v>235</v>
      </c>
      <c r="D844" s="179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0" t="s">
        <v>236</v>
      </c>
      <c r="D845" s="1791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0" t="s">
        <v>237</v>
      </c>
      <c r="D846" s="179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0" t="s">
        <v>1665</v>
      </c>
      <c r="D853" s="179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0" t="s">
        <v>1662</v>
      </c>
      <c r="D857" s="179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0" t="s">
        <v>1663</v>
      </c>
      <c r="D858" s="179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6" t="s">
        <v>247</v>
      </c>
      <c r="D859" s="1797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0" t="s">
        <v>273</v>
      </c>
      <c r="D860" s="179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248</v>
      </c>
      <c r="D863" s="179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249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625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687</v>
      </c>
      <c r="D875" s="179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0" t="s">
        <v>688</v>
      </c>
      <c r="D876" s="179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8" t="s">
        <v>917</v>
      </c>
      <c r="D881" s="1799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0" t="s">
        <v>696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0" t="s">
        <v>696</v>
      </c>
      <c r="D886" s="180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2327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2327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15" t="str">
        <f>$B$7</f>
        <v>ОТЧЕТНИ ДАННИ ПО ЕБК ЗА СМЕТКИТЕ ЗА СРЕДСТВАТА ОТ ЕВРОПЕЙСКИЯ СЪЮЗ - ДЕС</v>
      </c>
      <c r="C897" s="1816"/>
      <c r="D897" s="181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5" t="str">
        <f>$B$9</f>
        <v>Несебър</v>
      </c>
      <c r="C899" s="1786"/>
      <c r="D899" s="1787"/>
      <c r="E899" s="115">
        <f>$E$9</f>
        <v>43466</v>
      </c>
      <c r="F899" s="226">
        <f>$F$9</f>
        <v>43677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892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54" t="s">
        <v>2052</v>
      </c>
      <c r="F906" s="1755"/>
      <c r="G906" s="1755"/>
      <c r="H906" s="1756"/>
      <c r="I906" s="1763" t="s">
        <v>2053</v>
      </c>
      <c r="J906" s="1764"/>
      <c r="K906" s="1764"/>
      <c r="L906" s="176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7759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7759</v>
      </c>
      <c r="D911" s="1452" t="s">
        <v>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83" t="s">
        <v>746</v>
      </c>
      <c r="D913" s="178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9" t="s">
        <v>749</v>
      </c>
      <c r="D916" s="1780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81" t="s">
        <v>194</v>
      </c>
      <c r="D922" s="1782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92" t="s">
        <v>199</v>
      </c>
      <c r="D930" s="1793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9" t="s">
        <v>200</v>
      </c>
      <c r="D931" s="178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2513</v>
      </c>
      <c r="K931" s="276">
        <f>SUM(K932:K948)</f>
        <v>0</v>
      </c>
      <c r="L931" s="310">
        <f>SUM(L932:L948)</f>
        <v>2513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1798</v>
      </c>
      <c r="K938" s="1428"/>
      <c r="L938" s="320">
        <f>I938+J938+K938</f>
        <v>1798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>
        <v>715</v>
      </c>
      <c r="K941" s="1420"/>
      <c r="L941" s="295">
        <f>I941+J941+K941</f>
        <v>715</v>
      </c>
      <c r="M941" s="12">
        <f>(IF($E941&lt;&gt;0,$M$2,IF($L941&lt;&gt;0,$M$2,"")))</f>
        <v>1</v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90" t="s">
        <v>272</v>
      </c>
      <c r="D949" s="1791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0" t="s">
        <v>724</v>
      </c>
      <c r="D953" s="1791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0" t="s">
        <v>219</v>
      </c>
      <c r="D959" s="1791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0" t="s">
        <v>221</v>
      </c>
      <c r="D962" s="1791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6" t="s">
        <v>222</v>
      </c>
      <c r="D963" s="1797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6" t="s">
        <v>223</v>
      </c>
      <c r="D964" s="1797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6" t="s">
        <v>1664</v>
      </c>
      <c r="D965" s="1797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0" t="s">
        <v>224</v>
      </c>
      <c r="D966" s="1791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0" t="s">
        <v>234</v>
      </c>
      <c r="D981" s="1791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0" t="s">
        <v>235</v>
      </c>
      <c r="D982" s="1791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0" t="s">
        <v>236</v>
      </c>
      <c r="D983" s="1791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0" t="s">
        <v>237</v>
      </c>
      <c r="D984" s="1791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0" t="s">
        <v>1665</v>
      </c>
      <c r="D991" s="1791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0" t="s">
        <v>1662</v>
      </c>
      <c r="D995" s="1791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0" t="s">
        <v>1663</v>
      </c>
      <c r="D996" s="1791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6" t="s">
        <v>247</v>
      </c>
      <c r="D997" s="1797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0" t="s">
        <v>273</v>
      </c>
      <c r="D998" s="1791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248</v>
      </c>
      <c r="D1001" s="179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249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625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687</v>
      </c>
      <c r="D1013" s="179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0" t="s">
        <v>688</v>
      </c>
      <c r="D1014" s="1791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8" t="s">
        <v>917</v>
      </c>
      <c r="D1019" s="1799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0" t="s">
        <v>696</v>
      </c>
      <c r="D1023" s="1801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0" t="s">
        <v>696</v>
      </c>
      <c r="D1024" s="1801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2513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2513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